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5655" windowHeight="6405"/>
  </bookViews>
  <sheets>
    <sheet name="Foglio3" sheetId="3" r:id="rId1"/>
  </sheets>
  <calcPr calcId="145621"/>
</workbook>
</file>

<file path=xl/calcChain.xml><?xml version="1.0" encoding="utf-8"?>
<calcChain xmlns="http://schemas.openxmlformats.org/spreadsheetml/2006/main">
  <c r="Q23" i="3" l="1"/>
  <c r="Q22" i="3"/>
  <c r="Q16" i="3" l="1"/>
  <c r="Q15" i="3"/>
  <c r="Q14" i="3"/>
  <c r="R12" i="3"/>
  <c r="S12" i="3" s="1"/>
  <c r="T12" i="3" s="1"/>
  <c r="U12" i="3" s="1"/>
  <c r="V12" i="3" s="1"/>
  <c r="X12" i="3" l="1"/>
  <c r="S22" i="3" l="1"/>
  <c r="S23" i="3"/>
  <c r="S16" i="3"/>
  <c r="I16" i="3" s="1"/>
  <c r="S15" i="3"/>
  <c r="I15" i="3" s="1"/>
  <c r="S14" i="3"/>
  <c r="I14" i="3" s="1"/>
  <c r="P19" i="3"/>
  <c r="H13" i="3"/>
  <c r="A22" i="3"/>
  <c r="H15" i="3"/>
  <c r="H16" i="3"/>
  <c r="H14" i="3"/>
  <c r="H17" i="3" l="1"/>
  <c r="I22" i="3" s="1"/>
  <c r="I19" i="3"/>
  <c r="I23" i="3" l="1"/>
  <c r="K23" i="3" s="1"/>
  <c r="K22" i="3"/>
  <c r="K19" i="3"/>
  <c r="N19" i="3" s="1"/>
  <c r="N23" i="3" l="1"/>
  <c r="N22" i="3"/>
</calcChain>
</file>

<file path=xl/sharedStrings.xml><?xml version="1.0" encoding="utf-8"?>
<sst xmlns="http://schemas.openxmlformats.org/spreadsheetml/2006/main" count="39" uniqueCount="38">
  <si>
    <t>OPZIONE FLAT</t>
  </si>
  <si>
    <t>SUPERFICIE LOCALE</t>
  </si>
  <si>
    <t>RADIO</t>
  </si>
  <si>
    <t>TV</t>
  </si>
  <si>
    <t>ONLY AUDIO</t>
  </si>
  <si>
    <t>ALL IN ONE</t>
  </si>
  <si>
    <t>Maggiorazione del 10% delle tariffe di fascia 3 ogni 100 mq di aumento della superficie di somministrazione</t>
  </si>
  <si>
    <t>Fino a 75 mq</t>
  </si>
  <si>
    <t>Da 76 a 250 mq</t>
  </si>
  <si>
    <t>Da 251 a 500 mq</t>
  </si>
  <si>
    <t>Oltre 500 mq</t>
  </si>
  <si>
    <t>N. RADIO</t>
  </si>
  <si>
    <t>N. TV</t>
  </si>
  <si>
    <t>+</t>
  </si>
  <si>
    <t>N. MULTIMEDIA</t>
  </si>
  <si>
    <t>MM</t>
  </si>
  <si>
    <t>MQ - AREA DI SOMMINISTRAZIONE</t>
  </si>
  <si>
    <t>COSTO</t>
  </si>
  <si>
    <t>NUOVE TARIFFE FIPE PER SINGOLO APPARECCHIO UTILIZZATO</t>
  </si>
  <si>
    <t>TOTALE SINGOLI COSTI</t>
  </si>
  <si>
    <t>COSTO ALL IN ONE</t>
  </si>
  <si>
    <t>COSTO ONLY AUDIO</t>
  </si>
  <si>
    <t>COSTI BASE</t>
  </si>
  <si>
    <t>MAGG. AREA ESTERNA</t>
  </si>
  <si>
    <t>COSTI AMM. SIAE</t>
  </si>
  <si>
    <t>TOTALE NETTO</t>
  </si>
  <si>
    <t>PRIMA SI PAGAVA</t>
  </si>
  <si>
    <t>INSERIRE I VALORI NELLE CELLE GIALLE</t>
  </si>
  <si>
    <r>
      <t xml:space="preserve">COMPENSO NETTO (TOTALE - IVA o 5183) PAGATO  DAL P.E.  </t>
    </r>
    <r>
      <rPr>
        <b/>
        <sz val="11"/>
        <color theme="1"/>
        <rFont val="Calibri"/>
        <family val="2"/>
        <scheme val="minor"/>
      </rPr>
      <t>ANNO 2016</t>
    </r>
  </si>
  <si>
    <t>mq in piu</t>
  </si>
  <si>
    <t>num da molt</t>
  </si>
  <si>
    <t>intero</t>
  </si>
  <si>
    <t>decimali</t>
  </si>
  <si>
    <t>agg 1 se ci  decimali</t>
  </si>
  <si>
    <t>num magg</t>
  </si>
  <si>
    <t>10% in piu</t>
  </si>
  <si>
    <t>per num</t>
  </si>
  <si>
    <t>MQ AREA ESTERNA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</si>
</sst>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2" fontId="4" fillId="0" borderId="2" xfId="0" applyNumberFormat="1" applyFont="1" applyBorder="1"/>
    <xf numFmtId="0" fontId="4" fillId="0" borderId="4" xfId="0" applyFont="1" applyBorder="1"/>
    <xf numFmtId="0" fontId="0" fillId="0" borderId="0" xfId="0" applyAlignment="1">
      <alignment vertical="center"/>
    </xf>
    <xf numFmtId="43" fontId="1" fillId="0" borderId="0" xfId="1" applyFont="1" applyAlignment="1">
      <alignment horizontal="center"/>
    </xf>
    <xf numFmtId="43" fontId="0" fillId="0" borderId="0" xfId="1" applyFont="1" applyAlignment="1">
      <alignment horizontal="center"/>
    </xf>
    <xf numFmtId="0" fontId="1" fillId="3" borderId="0" xfId="0" applyFont="1" applyFill="1" applyAlignment="1">
      <alignment vertical="center"/>
    </xf>
    <xf numFmtId="43" fontId="1" fillId="3" borderId="0" xfId="1" applyFont="1" applyFill="1" applyAlignment="1">
      <alignment vertical="center"/>
    </xf>
    <xf numFmtId="43" fontId="0" fillId="0" borderId="0" xfId="0" applyNumberFormat="1"/>
    <xf numFmtId="43" fontId="0" fillId="4" borderId="0" xfId="1" applyFont="1" applyFill="1" applyAlignment="1">
      <alignment horizontal="center" vertical="center"/>
    </xf>
    <xf numFmtId="43" fontId="0" fillId="6" borderId="0" xfId="1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43" fontId="0" fillId="3" borderId="0" xfId="0" applyNumberFormat="1" applyFill="1" applyAlignment="1">
      <alignment vertical="center"/>
    </xf>
    <xf numFmtId="2" fontId="0" fillId="3" borderId="0" xfId="0" applyNumberFormat="1" applyFill="1" applyAlignment="1">
      <alignment vertical="center"/>
    </xf>
    <xf numFmtId="43" fontId="0" fillId="4" borderId="0" xfId="0" applyNumberFormat="1" applyFill="1" applyAlignment="1">
      <alignment vertical="center"/>
    </xf>
    <xf numFmtId="2" fontId="0" fillId="4" borderId="0" xfId="0" applyNumberFormat="1" applyFill="1" applyAlignment="1">
      <alignment vertical="center"/>
    </xf>
    <xf numFmtId="43" fontId="0" fillId="6" borderId="0" xfId="0" applyNumberFormat="1" applyFill="1" applyAlignment="1">
      <alignment vertical="center"/>
    </xf>
    <xf numFmtId="2" fontId="0" fillId="6" borderId="0" xfId="0" applyNumberFormat="1" applyFill="1" applyAlignment="1">
      <alignment vertical="center"/>
    </xf>
    <xf numFmtId="43" fontId="6" fillId="2" borderId="5" xfId="1" applyFont="1" applyFill="1" applyBorder="1" applyAlignment="1" applyProtection="1">
      <alignment vertical="center"/>
      <protection locked="0"/>
    </xf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43" fontId="10" fillId="3" borderId="0" xfId="1" applyFont="1" applyFill="1" applyAlignment="1">
      <alignment vertical="center"/>
    </xf>
    <xf numFmtId="43" fontId="10" fillId="4" borderId="0" xfId="1" applyFont="1" applyFill="1" applyAlignment="1">
      <alignment vertical="center"/>
    </xf>
    <xf numFmtId="43" fontId="10" fillId="6" borderId="0" xfId="1" applyFont="1" applyFill="1" applyAlignment="1">
      <alignment vertical="center"/>
    </xf>
    <xf numFmtId="0" fontId="1" fillId="9" borderId="0" xfId="0" applyFont="1" applyFill="1" applyAlignment="1">
      <alignment horizontal="right" vertical="center"/>
    </xf>
    <xf numFmtId="0" fontId="1" fillId="9" borderId="0" xfId="0" applyFont="1" applyFill="1" applyAlignment="1">
      <alignment vertical="center"/>
    </xf>
    <xf numFmtId="43" fontId="1" fillId="9" borderId="0" xfId="1" applyFont="1" applyFill="1" applyAlignment="1">
      <alignment vertical="center"/>
    </xf>
    <xf numFmtId="43" fontId="0" fillId="9" borderId="0" xfId="0" applyNumberFormat="1" applyFill="1" applyAlignment="1">
      <alignment vertical="center"/>
    </xf>
    <xf numFmtId="2" fontId="0" fillId="9" borderId="0" xfId="0" applyNumberFormat="1" applyFill="1" applyAlignment="1">
      <alignment vertical="center"/>
    </xf>
    <xf numFmtId="43" fontId="10" fillId="9" borderId="0" xfId="1" applyFont="1" applyFill="1" applyAlignment="1">
      <alignment vertical="center"/>
    </xf>
    <xf numFmtId="0" fontId="0" fillId="0" borderId="0" xfId="0" quotePrefix="1"/>
    <xf numFmtId="43" fontId="10" fillId="8" borderId="0" xfId="0" applyNumberFormat="1" applyFont="1" applyFill="1" applyAlignment="1">
      <alignment vertical="center"/>
    </xf>
    <xf numFmtId="0" fontId="10" fillId="8" borderId="0" xfId="0" applyFont="1" applyFill="1" applyAlignment="1">
      <alignment vertical="center"/>
    </xf>
    <xf numFmtId="0" fontId="1" fillId="6" borderId="0" xfId="0" applyFont="1" applyFill="1" applyAlignment="1">
      <alignment horizontal="right" vertical="center"/>
    </xf>
    <xf numFmtId="0" fontId="1" fillId="4" borderId="0" xfId="0" applyFont="1" applyFill="1" applyAlignment="1">
      <alignment horizontal="right" vertical="center"/>
    </xf>
    <xf numFmtId="0" fontId="9" fillId="7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/>
    </xf>
    <xf numFmtId="43" fontId="2" fillId="5" borderId="0" xfId="1" quotePrefix="1" applyFont="1" applyFill="1" applyAlignment="1">
      <alignment horizontal="center" vertical="center"/>
    </xf>
    <xf numFmtId="43" fontId="2" fillId="5" borderId="0" xfId="1" applyFont="1" applyFill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1" fillId="3" borderId="0" xfId="0" applyFont="1" applyFill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tabSelected="1" topLeftCell="A7" workbookViewId="0">
      <selection activeCell="G11" sqref="G11"/>
    </sheetView>
  </sheetViews>
  <sheetFormatPr defaultRowHeight="15" x14ac:dyDescent="0.25"/>
  <cols>
    <col min="1" max="1" width="14.5703125" customWidth="1"/>
    <col min="2" max="6" width="10.28515625" customWidth="1"/>
    <col min="7" max="7" width="18.140625" customWidth="1"/>
    <col min="8" max="8" width="5" hidden="1" customWidth="1"/>
    <col min="9" max="9" width="13" customWidth="1"/>
    <col min="10" max="10" width="4.85546875" style="1" customWidth="1"/>
    <col min="11" max="11" width="9.5703125" bestFit="1" customWidth="1"/>
    <col min="12" max="12" width="4.140625" style="1" customWidth="1"/>
    <col min="13" max="13" width="7.140625" customWidth="1"/>
    <col min="14" max="14" width="16.28515625" customWidth="1"/>
    <col min="15" max="15" width="4.42578125" customWidth="1"/>
    <col min="16" max="16" width="19.140625" customWidth="1"/>
    <col min="17" max="26" width="9.140625" hidden="1" customWidth="1"/>
    <col min="27" max="34" width="0" hidden="1" customWidth="1"/>
  </cols>
  <sheetData>
    <row r="1" spans="1:24" x14ac:dyDescent="0.25">
      <c r="A1" s="48" t="s">
        <v>18</v>
      </c>
      <c r="B1" s="49"/>
      <c r="C1" s="49"/>
      <c r="D1" s="49"/>
      <c r="E1" s="49"/>
      <c r="F1" s="49"/>
    </row>
    <row r="3" spans="1:24" x14ac:dyDescent="0.25">
      <c r="A3" s="2"/>
      <c r="B3" s="2"/>
      <c r="C3" s="2"/>
      <c r="D3" s="2"/>
      <c r="E3" s="45" t="s">
        <v>0</v>
      </c>
      <c r="F3" s="45"/>
      <c r="I3" s="44" t="s">
        <v>27</v>
      </c>
      <c r="J3" s="44"/>
      <c r="K3" s="44"/>
      <c r="L3" s="44"/>
      <c r="M3" s="44"/>
      <c r="N3" s="44"/>
    </row>
    <row r="4" spans="1:24" s="3" customFormat="1" ht="25.5" x14ac:dyDescent="0.25">
      <c r="A4" s="6" t="s">
        <v>1</v>
      </c>
      <c r="B4" s="6" t="s">
        <v>2</v>
      </c>
      <c r="C4" s="6" t="s">
        <v>15</v>
      </c>
      <c r="D4" s="6" t="s">
        <v>3</v>
      </c>
      <c r="E4" s="6" t="s">
        <v>4</v>
      </c>
      <c r="F4" s="6" t="s">
        <v>5</v>
      </c>
      <c r="I4" s="44"/>
      <c r="J4" s="44"/>
      <c r="K4" s="44"/>
      <c r="L4" s="44"/>
      <c r="M4" s="44"/>
      <c r="N4" s="44"/>
    </row>
    <row r="5" spans="1:24" x14ac:dyDescent="0.25">
      <c r="A5" s="7" t="s">
        <v>7</v>
      </c>
      <c r="B5" s="8">
        <v>42.26</v>
      </c>
      <c r="C5" s="8">
        <v>119.89</v>
      </c>
      <c r="D5" s="7">
        <v>180.26</v>
      </c>
      <c r="E5" s="8">
        <v>128.51</v>
      </c>
      <c r="F5" s="8">
        <v>301.01</v>
      </c>
    </row>
    <row r="6" spans="1:24" x14ac:dyDescent="0.25">
      <c r="A6" s="7" t="s">
        <v>8</v>
      </c>
      <c r="B6" s="8">
        <v>50.89</v>
      </c>
      <c r="C6" s="8">
        <v>154.38999999999999</v>
      </c>
      <c r="D6" s="7">
        <v>232.01</v>
      </c>
      <c r="E6" s="8">
        <v>188.89</v>
      </c>
      <c r="F6" s="8">
        <v>473.51</v>
      </c>
    </row>
    <row r="7" spans="1:24" x14ac:dyDescent="0.25">
      <c r="A7" s="9" t="s">
        <v>9</v>
      </c>
      <c r="B7" s="8">
        <v>102.64</v>
      </c>
      <c r="C7" s="8">
        <v>232.01</v>
      </c>
      <c r="D7" s="7">
        <v>344.14</v>
      </c>
      <c r="E7" s="8">
        <v>301.01</v>
      </c>
      <c r="F7" s="8">
        <v>689.14</v>
      </c>
    </row>
    <row r="8" spans="1:24" ht="35.25" customHeight="1" x14ac:dyDescent="0.25">
      <c r="A8" s="5" t="s">
        <v>10</v>
      </c>
      <c r="B8" s="50" t="s">
        <v>6</v>
      </c>
      <c r="C8" s="51"/>
      <c r="D8" s="51"/>
      <c r="E8" s="51"/>
      <c r="F8" s="51"/>
    </row>
    <row r="11" spans="1:24" s="10" customFormat="1" ht="24" customHeight="1" x14ac:dyDescent="0.25">
      <c r="A11" s="53" t="s">
        <v>28</v>
      </c>
      <c r="B11" s="53"/>
      <c r="C11" s="53"/>
      <c r="D11" s="53"/>
      <c r="E11" s="53"/>
      <c r="F11" s="53"/>
      <c r="G11" s="26"/>
      <c r="M11" s="19"/>
      <c r="N11" s="19"/>
      <c r="R11" s="10" t="s">
        <v>29</v>
      </c>
      <c r="S11" s="10" t="s">
        <v>30</v>
      </c>
      <c r="T11" s="10" t="s">
        <v>31</v>
      </c>
      <c r="U11" s="10" t="s">
        <v>32</v>
      </c>
      <c r="V11" s="10" t="s">
        <v>33</v>
      </c>
      <c r="X11" s="10" t="s">
        <v>34</v>
      </c>
    </row>
    <row r="12" spans="1:24" ht="24" customHeight="1" x14ac:dyDescent="0.25">
      <c r="A12" s="54" t="s">
        <v>16</v>
      </c>
      <c r="B12" s="54"/>
      <c r="C12" s="54"/>
      <c r="D12" s="54"/>
      <c r="E12" s="54"/>
      <c r="F12" s="54"/>
      <c r="G12" s="27"/>
      <c r="I12" s="4" t="s">
        <v>17</v>
      </c>
      <c r="J12" s="4"/>
      <c r="L12" s="4"/>
      <c r="R12" t="b">
        <f>IF(G12&gt;500,G12-500)</f>
        <v>0</v>
      </c>
      <c r="S12">
        <f>R12/100</f>
        <v>0</v>
      </c>
      <c r="T12">
        <f>INT(S12)</f>
        <v>0</v>
      </c>
      <c r="U12">
        <f>S12-T12</f>
        <v>0</v>
      </c>
      <c r="V12">
        <f>IF(U12&gt;0,1,0)</f>
        <v>0</v>
      </c>
      <c r="X12">
        <f>T12+V12</f>
        <v>0</v>
      </c>
    </row>
    <row r="13" spans="1:24" s="1" customFormat="1" ht="24" customHeight="1" x14ac:dyDescent="0.25">
      <c r="A13" s="54" t="s">
        <v>37</v>
      </c>
      <c r="B13" s="54"/>
      <c r="C13" s="54"/>
      <c r="D13" s="54"/>
      <c r="E13" s="54"/>
      <c r="F13" s="54"/>
      <c r="G13" s="27"/>
      <c r="H13" s="1">
        <f>IF(G13&gt;50,20,IF(G13&gt;0,10,0))</f>
        <v>0</v>
      </c>
      <c r="I13" s="4"/>
      <c r="J13" s="4"/>
      <c r="L13" s="4"/>
      <c r="Q13" s="1" t="s">
        <v>35</v>
      </c>
      <c r="S13" s="38" t="s">
        <v>36</v>
      </c>
    </row>
    <row r="14" spans="1:24" ht="20.25" customHeight="1" x14ac:dyDescent="0.25">
      <c r="A14" s="54" t="s">
        <v>11</v>
      </c>
      <c r="B14" s="54"/>
      <c r="C14" s="54"/>
      <c r="D14" s="54"/>
      <c r="E14" s="54"/>
      <c r="F14" s="54"/>
      <c r="G14" s="27"/>
      <c r="H14">
        <f>IF(G14=0,0,1)</f>
        <v>0</v>
      </c>
      <c r="I14" s="11" t="str">
        <f>IF(G12=0,"-",IF(G14=0,0,IF(G12&lt;76,G14*B5,IF(G12&lt;251,B6*G14,IF(G12&lt;501,B7*G14,(B7*G14)+S14)))))</f>
        <v>-</v>
      </c>
      <c r="J14" s="11"/>
      <c r="K14" s="15"/>
      <c r="L14" s="11"/>
      <c r="M14" s="15"/>
      <c r="Q14">
        <f>B7*G14*10/100</f>
        <v>0</v>
      </c>
      <c r="S14">
        <f>Q14*X12</f>
        <v>0</v>
      </c>
    </row>
    <row r="15" spans="1:24" ht="20.25" customHeight="1" x14ac:dyDescent="0.25">
      <c r="A15" s="54" t="s">
        <v>14</v>
      </c>
      <c r="B15" s="54"/>
      <c r="C15" s="54"/>
      <c r="D15" s="54"/>
      <c r="E15" s="54"/>
      <c r="F15" s="54"/>
      <c r="G15" s="27"/>
      <c r="H15" s="1">
        <f t="shared" ref="H15:H16" si="0">IF(G15=0,0,1)</f>
        <v>0</v>
      </c>
      <c r="I15" s="12" t="str">
        <f>IF(G12=0,"-",IF(G15=0,0,IF(G12&lt;76,G15*C5,IF(G12&lt;251,C6*G15,IF(G12&lt;501,C7*G15,IF(G15=0,0,(C7*G15)+S15))))))</f>
        <v>-</v>
      </c>
      <c r="J15" s="12"/>
      <c r="L15" s="12"/>
      <c r="Q15">
        <f>C7*G15*10/100</f>
        <v>0</v>
      </c>
      <c r="S15">
        <f>Q15*X12</f>
        <v>0</v>
      </c>
    </row>
    <row r="16" spans="1:24" ht="20.25" customHeight="1" x14ac:dyDescent="0.25">
      <c r="A16" s="55" t="s">
        <v>12</v>
      </c>
      <c r="B16" s="55"/>
      <c r="C16" s="55"/>
      <c r="D16" s="55"/>
      <c r="E16" s="55"/>
      <c r="F16" s="55"/>
      <c r="G16" s="28"/>
      <c r="H16" s="1">
        <f t="shared" si="0"/>
        <v>0</v>
      </c>
      <c r="I16" s="12" t="str">
        <f>IF(G12=0,"-",IF(G16=0,0,IF(G12&lt;76,G16*D5,IF(G12&lt;251,D6*G16,IF(G12&lt;501,D7*G16,IF(G16=0,0,((D7*G16)+S16)))))))</f>
        <v>-</v>
      </c>
      <c r="J16" s="12"/>
      <c r="L16" s="12"/>
      <c r="Q16">
        <f>G16*D7*10/100</f>
        <v>0</v>
      </c>
      <c r="S16">
        <f>Q16*X12</f>
        <v>0</v>
      </c>
    </row>
    <row r="17" spans="1:19" x14ac:dyDescent="0.25">
      <c r="H17">
        <f>SUM(H14:H16)</f>
        <v>0</v>
      </c>
    </row>
    <row r="18" spans="1:19" s="18" customFormat="1" ht="45" x14ac:dyDescent="0.25">
      <c r="I18" s="18" t="s">
        <v>22</v>
      </c>
      <c r="K18" s="18" t="s">
        <v>23</v>
      </c>
      <c r="M18" s="18" t="s">
        <v>24</v>
      </c>
      <c r="N18" s="18" t="s">
        <v>25</v>
      </c>
      <c r="P18" s="18" t="s">
        <v>26</v>
      </c>
    </row>
    <row r="19" spans="1:19" s="10" customFormat="1" ht="21" customHeight="1" x14ac:dyDescent="0.25">
      <c r="A19" s="52" t="s">
        <v>19</v>
      </c>
      <c r="B19" s="52"/>
      <c r="C19" s="52"/>
      <c r="D19" s="52"/>
      <c r="E19" s="52"/>
      <c r="F19" s="52"/>
      <c r="G19" s="52"/>
      <c r="H19" s="13"/>
      <c r="I19" s="14">
        <f>SUM(I14:I16)</f>
        <v>0</v>
      </c>
      <c r="J19" s="46" t="s">
        <v>13</v>
      </c>
      <c r="K19" s="20">
        <f>I19*H13/100</f>
        <v>0</v>
      </c>
      <c r="L19" s="46" t="s">
        <v>13</v>
      </c>
      <c r="M19" s="21">
        <v>3.5</v>
      </c>
      <c r="N19" s="29">
        <f>I19+K19+M19</f>
        <v>3.5</v>
      </c>
      <c r="P19" s="39">
        <f>G11</f>
        <v>0</v>
      </c>
    </row>
    <row r="20" spans="1:19" s="10" customFormat="1" ht="21" customHeight="1" x14ac:dyDescent="0.25">
      <c r="A20" s="32"/>
      <c r="B20" s="32"/>
      <c r="C20" s="32"/>
      <c r="D20" s="32"/>
      <c r="E20" s="32"/>
      <c r="F20" s="32"/>
      <c r="G20" s="32"/>
      <c r="H20" s="33"/>
      <c r="I20" s="34"/>
      <c r="J20" s="46"/>
      <c r="K20" s="35"/>
      <c r="L20" s="46"/>
      <c r="M20" s="36"/>
      <c r="N20" s="37"/>
      <c r="P20" s="39"/>
    </row>
    <row r="21" spans="1:19" s="10" customFormat="1" ht="21" customHeight="1" x14ac:dyDescent="0.25">
      <c r="A21" s="32"/>
      <c r="B21" s="32"/>
      <c r="C21" s="32"/>
      <c r="D21" s="32"/>
      <c r="E21" s="32"/>
      <c r="F21" s="32"/>
      <c r="G21" s="32"/>
      <c r="H21" s="33"/>
      <c r="I21" s="34"/>
      <c r="J21" s="46"/>
      <c r="K21" s="35"/>
      <c r="L21" s="46"/>
      <c r="M21" s="36"/>
      <c r="N21" s="37"/>
      <c r="P21" s="39"/>
    </row>
    <row r="22" spans="1:19" s="10" customFormat="1" ht="21" customHeight="1" x14ac:dyDescent="0.25">
      <c r="A22" s="43" t="str">
        <f>IF(G16&lt;1,"APPLICABILE","NON APPLICABILE")</f>
        <v>APPLICABILE</v>
      </c>
      <c r="B22" s="43"/>
      <c r="C22" s="43"/>
      <c r="D22" s="43"/>
      <c r="E22" s="43"/>
      <c r="F22" s="42" t="s">
        <v>21</v>
      </c>
      <c r="G22" s="42"/>
      <c r="H22" s="42"/>
      <c r="I22" s="16">
        <f>IF(G12=0,0,IF(H17=0,0,IF(G12&lt;76,E5,IF(G12&lt;251,E6,IF(G12&lt;501,E7,(E7+S22))))))</f>
        <v>0</v>
      </c>
      <c r="J22" s="47"/>
      <c r="K22" s="22">
        <f>I22*H13/100</f>
        <v>0</v>
      </c>
      <c r="L22" s="47"/>
      <c r="M22" s="23">
        <v>3.5</v>
      </c>
      <c r="N22" s="30">
        <f t="shared" ref="N22:N23" si="1">I22+K22+M22</f>
        <v>3.5</v>
      </c>
      <c r="P22" s="40"/>
      <c r="Q22" s="10">
        <f>E7*10/100</f>
        <v>30.100999999999999</v>
      </c>
      <c r="S22" s="10">
        <f>Q22*X12</f>
        <v>0</v>
      </c>
    </row>
    <row r="23" spans="1:19" s="10" customFormat="1" ht="21" customHeight="1" x14ac:dyDescent="0.25">
      <c r="A23" s="41" t="s">
        <v>20</v>
      </c>
      <c r="B23" s="41"/>
      <c r="C23" s="41"/>
      <c r="D23" s="41"/>
      <c r="E23" s="41"/>
      <c r="F23" s="41"/>
      <c r="G23" s="41"/>
      <c r="H23" s="41"/>
      <c r="I23" s="17">
        <f>IF(G12=0,0,IF(H17=0,0,IF(G12&lt;76,F5,IF(G12&lt;251,F6,IF(G12&lt;501,F7,(F7+S23))))))</f>
        <v>0</v>
      </c>
      <c r="J23" s="47"/>
      <c r="K23" s="24">
        <f>I23*H13/100</f>
        <v>0</v>
      </c>
      <c r="L23" s="47"/>
      <c r="M23" s="25">
        <v>3.5</v>
      </c>
      <c r="N23" s="31">
        <f t="shared" si="1"/>
        <v>3.5</v>
      </c>
      <c r="P23" s="40"/>
      <c r="Q23" s="10">
        <f>F7*10/100</f>
        <v>68.914000000000001</v>
      </c>
      <c r="S23" s="10">
        <f>Q23*X12</f>
        <v>0</v>
      </c>
    </row>
  </sheetData>
  <sheetProtection password="DC9D" sheet="1" objects="1" scenarios="1"/>
  <mergeCells count="17">
    <mergeCell ref="A1:F1"/>
    <mergeCell ref="B8:F8"/>
    <mergeCell ref="A19:G19"/>
    <mergeCell ref="A11:F11"/>
    <mergeCell ref="A12:F12"/>
    <mergeCell ref="A14:F14"/>
    <mergeCell ref="A15:F15"/>
    <mergeCell ref="A16:F16"/>
    <mergeCell ref="A13:F13"/>
    <mergeCell ref="P19:P23"/>
    <mergeCell ref="A23:H23"/>
    <mergeCell ref="F22:H22"/>
    <mergeCell ref="A22:E22"/>
    <mergeCell ref="I3:N4"/>
    <mergeCell ref="E3:F3"/>
    <mergeCell ref="J19:J23"/>
    <mergeCell ref="L19:L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Marzia Risa</cp:lastModifiedBy>
  <cp:lastPrinted>2016-11-09T11:28:49Z</cp:lastPrinted>
  <dcterms:created xsi:type="dcterms:W3CDTF">2016-11-02T07:39:41Z</dcterms:created>
  <dcterms:modified xsi:type="dcterms:W3CDTF">2017-01-23T12:55:01Z</dcterms:modified>
</cp:coreProperties>
</file>